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<sst xmlns="http://schemas.openxmlformats.org/spreadsheetml/2006/main" count="56" uniqueCount="43">
  <si>
    <t>人文与公共管理学院2022—2023学年国家奖学金申请者测评分排名公示</t>
  </si>
  <si>
    <t>班级</t>
  </si>
  <si>
    <t>姓名</t>
  </si>
  <si>
    <t>专业成绩
班级排名</t>
  </si>
  <si>
    <t>专业成绩班级
排名赋分</t>
  </si>
  <si>
    <t>学年专业成绩班级排名赋分总分</t>
  </si>
  <si>
    <t>专业成绩测评分</t>
  </si>
  <si>
    <t>德育素质测评
奖惩分相加</t>
  </si>
  <si>
    <t>智育素质测评
奖惩分相加</t>
  </si>
  <si>
    <t>体育素质测评
奖惩分相加</t>
  </si>
  <si>
    <t>美育素质测评
奖惩分相加</t>
  </si>
  <si>
    <t>劳育素质测评
奖惩分相加</t>
  </si>
  <si>
    <t>课外活动奖惩分相加总分</t>
  </si>
  <si>
    <t>课外活动加分测评分</t>
  </si>
  <si>
    <t>总测评分</t>
  </si>
  <si>
    <t>排位</t>
  </si>
  <si>
    <t>备注</t>
  </si>
  <si>
    <t>上学期</t>
  </si>
  <si>
    <t>下学期</t>
  </si>
  <si>
    <t>公管2001</t>
  </si>
  <si>
    <t>刘婷</t>
  </si>
  <si>
    <t>拟推荐</t>
  </si>
  <si>
    <t>文学2001</t>
  </si>
  <si>
    <t>查新悦</t>
  </si>
  <si>
    <t>文学2002</t>
  </si>
  <si>
    <t>赖雯慧</t>
  </si>
  <si>
    <t>文学2102</t>
  </si>
  <si>
    <t>王月燕</t>
  </si>
  <si>
    <t>音学2102</t>
  </si>
  <si>
    <t>李良毅</t>
  </si>
  <si>
    <t>公管2201</t>
  </si>
  <si>
    <t>胡洁</t>
  </si>
  <si>
    <t>法学2202</t>
  </si>
  <si>
    <t>姚晓妍</t>
  </si>
  <si>
    <t>公管2202</t>
  </si>
  <si>
    <t>李凯琦</t>
  </si>
  <si>
    <t>音学2201</t>
  </si>
  <si>
    <t>文晓</t>
  </si>
  <si>
    <t>音学2202</t>
  </si>
  <si>
    <t>杜行楷</t>
  </si>
  <si>
    <t>国家奖学金评定采用“学年专业成绩班级排名分与课外活动奖励分”加权排名办法进行测评。
申请者测评分=∑学年两次专业成绩排名加分总和×70%+课外活动加分总和×30%。</t>
  </si>
  <si>
    <t>专业成绩测评分=学年专业成绩班级排名赋分总分*0.7</t>
  </si>
  <si>
    <t>课外活动加分测评分=课外活动奖惩分相加总分*0.3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</si>
</sst>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 applyProtection="1">
      <alignment vertical="center"/>
      <protection locked="0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"/>
  <sheetViews>
    <sheetView tabSelected="1" workbookViewId="0">
      <selection activeCell="U25" sqref="U25"/>
    </sheetView>
  </sheetViews>
  <sheetFormatPr defaultColWidth="8.89166666666667" defaultRowHeight="13.5"/>
  <cols>
    <col min="1" max="1" width="9.875" style="2" customWidth="1"/>
    <col min="2" max="2" width="8.125" style="2" customWidth="1"/>
    <col min="3" max="4" width="7" customWidth="1"/>
    <col min="5" max="7" width="7.00833333333333" customWidth="1"/>
    <col min="8" max="8" width="7.00833333333333" style="1" customWidth="1"/>
    <col min="9" max="19" width="7.00833333333333" customWidth="1"/>
    <col min="20" max="20" width="7.00833333333333" style="1" customWidth="1"/>
    <col min="21" max="21" width="8.88333333333333" customWidth="1"/>
    <col min="22" max="22" width="9.25" customWidth="1"/>
    <col min="23" max="23" width="17.75" customWidth="1"/>
  </cols>
  <sheetData>
    <row r="1" spans="1:23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39" customHeight="1" spans="1:23">
      <c r="A3" s="7" t="s">
        <v>1</v>
      </c>
      <c r="B3" s="7" t="s">
        <v>2</v>
      </c>
      <c r="C3" s="8" t="s">
        <v>3</v>
      </c>
      <c r="D3" s="8"/>
      <c r="E3" s="8" t="s">
        <v>4</v>
      </c>
      <c r="F3" s="8"/>
      <c r="G3" s="8" t="s">
        <v>5</v>
      </c>
      <c r="H3" s="8" t="s">
        <v>6</v>
      </c>
      <c r="I3" s="28" t="s">
        <v>7</v>
      </c>
      <c r="J3" s="28"/>
      <c r="K3" s="28" t="s">
        <v>8</v>
      </c>
      <c r="L3" s="28"/>
      <c r="M3" s="28" t="s">
        <v>9</v>
      </c>
      <c r="N3" s="28"/>
      <c r="O3" s="8" t="s">
        <v>10</v>
      </c>
      <c r="P3" s="8"/>
      <c r="Q3" s="8" t="s">
        <v>11</v>
      </c>
      <c r="R3" s="8"/>
      <c r="S3" s="8" t="s">
        <v>12</v>
      </c>
      <c r="T3" s="8" t="s">
        <v>13</v>
      </c>
      <c r="U3" s="34" t="s">
        <v>14</v>
      </c>
      <c r="V3" s="35" t="s">
        <v>15</v>
      </c>
      <c r="W3" s="36" t="s">
        <v>16</v>
      </c>
    </row>
    <row r="4" ht="33" customHeight="1" spans="1:23">
      <c r="A4" s="9"/>
      <c r="B4" s="9"/>
      <c r="C4" s="10" t="s">
        <v>17</v>
      </c>
      <c r="D4" s="10" t="s">
        <v>18</v>
      </c>
      <c r="E4" s="10" t="s">
        <v>17</v>
      </c>
      <c r="F4" s="10" t="s">
        <v>18</v>
      </c>
      <c r="G4" s="11"/>
      <c r="H4" s="11"/>
      <c r="I4" s="10" t="s">
        <v>17</v>
      </c>
      <c r="J4" s="10" t="s">
        <v>18</v>
      </c>
      <c r="K4" s="10" t="s">
        <v>17</v>
      </c>
      <c r="L4" s="10" t="s">
        <v>18</v>
      </c>
      <c r="M4" s="10" t="s">
        <v>17</v>
      </c>
      <c r="N4" s="10" t="s">
        <v>18</v>
      </c>
      <c r="O4" s="10" t="s">
        <v>17</v>
      </c>
      <c r="P4" s="10" t="s">
        <v>18</v>
      </c>
      <c r="Q4" s="10" t="s">
        <v>17</v>
      </c>
      <c r="R4" s="10" t="s">
        <v>18</v>
      </c>
      <c r="S4" s="11"/>
      <c r="T4" s="11"/>
      <c r="U4" s="10"/>
      <c r="V4" s="37"/>
      <c r="W4" s="38"/>
    </row>
    <row r="5" s="1" customFormat="1" ht="25" customHeight="1" spans="1:23">
      <c r="A5" s="12" t="s">
        <v>19</v>
      </c>
      <c r="B5" s="12" t="s">
        <v>20</v>
      </c>
      <c r="C5" s="11">
        <v>1</v>
      </c>
      <c r="D5" s="11">
        <v>1</v>
      </c>
      <c r="E5" s="11">
        <v>90</v>
      </c>
      <c r="F5" s="11">
        <v>90</v>
      </c>
      <c r="G5" s="13">
        <v>180</v>
      </c>
      <c r="H5" s="14">
        <f>G5*0.7</f>
        <v>126</v>
      </c>
      <c r="I5" s="29">
        <f>8*0.2</f>
        <v>1.6</v>
      </c>
      <c r="J5" s="30">
        <f>4.5*0.2</f>
        <v>0.9</v>
      </c>
      <c r="K5" s="30">
        <f>8*0.6</f>
        <v>4.8</v>
      </c>
      <c r="L5" s="30">
        <f>13*0.6</f>
        <v>7.8</v>
      </c>
      <c r="M5" s="30">
        <f>2*8%</f>
        <v>0.16</v>
      </c>
      <c r="N5" s="30">
        <f>2*8%</f>
        <v>0.16</v>
      </c>
      <c r="O5" s="30">
        <f>60*6%</f>
        <v>3.6</v>
      </c>
      <c r="P5" s="30">
        <f>38*6%</f>
        <v>2.28</v>
      </c>
      <c r="Q5" s="30">
        <f>4*0.06</f>
        <v>0.24</v>
      </c>
      <c r="R5" s="30">
        <f>0*0.06</f>
        <v>0</v>
      </c>
      <c r="S5" s="29">
        <f>SUM(I5:R5)</f>
        <v>21.54</v>
      </c>
      <c r="T5" s="29">
        <f t="shared" ref="T5:T14" si="0">S5*0.3</f>
        <v>6.462</v>
      </c>
      <c r="U5" s="29">
        <f>H5+T5</f>
        <v>132.462</v>
      </c>
      <c r="V5" s="37">
        <f>RANK(U5,$U5:$U14)</f>
        <v>1</v>
      </c>
      <c r="W5" s="37" t="s">
        <v>21</v>
      </c>
    </row>
    <row r="6" s="1" customFormat="1" ht="25" customHeight="1" spans="1:23">
      <c r="A6" s="12" t="s">
        <v>22</v>
      </c>
      <c r="B6" s="12" t="s">
        <v>23</v>
      </c>
      <c r="C6" s="11">
        <v>2</v>
      </c>
      <c r="D6" s="11">
        <v>2</v>
      </c>
      <c r="E6" s="11">
        <v>85</v>
      </c>
      <c r="F6" s="11">
        <v>85</v>
      </c>
      <c r="G6" s="13">
        <v>170</v>
      </c>
      <c r="H6" s="14">
        <v>119</v>
      </c>
      <c r="I6" s="30">
        <f>14*0.2</f>
        <v>2.8</v>
      </c>
      <c r="J6" s="30">
        <f>10*0.2</f>
        <v>2</v>
      </c>
      <c r="K6" s="30">
        <v>0</v>
      </c>
      <c r="L6" s="30">
        <f>15*0.6</f>
        <v>9</v>
      </c>
      <c r="M6" s="30">
        <v>0</v>
      </c>
      <c r="N6" s="30">
        <v>0</v>
      </c>
      <c r="O6" s="30">
        <f>40*0.06</f>
        <v>2.4</v>
      </c>
      <c r="P6" s="30">
        <v>0</v>
      </c>
      <c r="Q6" s="30">
        <f>20*0.06</f>
        <v>1.2</v>
      </c>
      <c r="R6" s="30">
        <f>-1*0.06</f>
        <v>-0.06</v>
      </c>
      <c r="S6" s="29">
        <f>SUM(I6:R6)</f>
        <v>17.34</v>
      </c>
      <c r="T6" s="29">
        <f t="shared" si="0"/>
        <v>5.202</v>
      </c>
      <c r="U6" s="29">
        <f>H6+T6</f>
        <v>124.202</v>
      </c>
      <c r="V6" s="37">
        <v>8</v>
      </c>
      <c r="W6" s="37"/>
    </row>
    <row r="7" s="1" customFormat="1" ht="25" customHeight="1" spans="1:23">
      <c r="A7" s="12" t="s">
        <v>24</v>
      </c>
      <c r="B7" s="12" t="s">
        <v>25</v>
      </c>
      <c r="C7" s="11">
        <v>3</v>
      </c>
      <c r="D7" s="11">
        <v>2</v>
      </c>
      <c r="E7" s="11">
        <v>80</v>
      </c>
      <c r="F7" s="11">
        <v>85</v>
      </c>
      <c r="G7" s="13">
        <v>165</v>
      </c>
      <c r="H7" s="14">
        <v>115.5</v>
      </c>
      <c r="I7" s="29">
        <v>2.2</v>
      </c>
      <c r="J7" s="30">
        <v>2</v>
      </c>
      <c r="K7" s="30">
        <v>0</v>
      </c>
      <c r="L7" s="30">
        <v>0.6</v>
      </c>
      <c r="M7" s="30">
        <v>0</v>
      </c>
      <c r="N7" s="30">
        <v>0</v>
      </c>
      <c r="O7" s="30">
        <v>1.44</v>
      </c>
      <c r="P7" s="30">
        <v>0.72</v>
      </c>
      <c r="Q7" s="30">
        <v>0</v>
      </c>
      <c r="R7" s="30">
        <v>0</v>
      </c>
      <c r="S7" s="29">
        <f>SUM(I7:R7)</f>
        <v>6.96</v>
      </c>
      <c r="T7" s="29">
        <f>S7*0.3</f>
        <v>2.088</v>
      </c>
      <c r="U7" s="31">
        <f>T7+H7</f>
        <v>117.588</v>
      </c>
      <c r="V7" s="37">
        <v>10</v>
      </c>
      <c r="W7" s="37"/>
    </row>
    <row r="8" s="1" customFormat="1" ht="25" customHeight="1" spans="1:23">
      <c r="A8" s="12" t="s">
        <v>26</v>
      </c>
      <c r="B8" s="12" t="s">
        <v>27</v>
      </c>
      <c r="C8" s="11">
        <v>2</v>
      </c>
      <c r="D8" s="11">
        <v>1</v>
      </c>
      <c r="E8" s="11">
        <v>85</v>
      </c>
      <c r="F8" s="11">
        <v>90</v>
      </c>
      <c r="G8" s="13">
        <v>175</v>
      </c>
      <c r="H8" s="14">
        <v>122.5</v>
      </c>
      <c r="I8" s="29">
        <f>11.5*0.2</f>
        <v>2.3</v>
      </c>
      <c r="J8" s="30">
        <f>12*0.2</f>
        <v>2.4</v>
      </c>
      <c r="K8" s="30">
        <f>4*0.6</f>
        <v>2.4</v>
      </c>
      <c r="L8" s="30">
        <v>0</v>
      </c>
      <c r="M8" s="30">
        <v>0</v>
      </c>
      <c r="N8" s="30">
        <v>0</v>
      </c>
      <c r="O8" s="30">
        <f>43*0.06</f>
        <v>2.58</v>
      </c>
      <c r="P8" s="30">
        <f>18*0.06</f>
        <v>1.08</v>
      </c>
      <c r="Q8" s="30">
        <f>13*0.06</f>
        <v>0.78</v>
      </c>
      <c r="R8" s="30">
        <f>13*0.06</f>
        <v>0.78</v>
      </c>
      <c r="S8" s="29">
        <f>SUM(I8:R8)</f>
        <v>12.32</v>
      </c>
      <c r="T8" s="29">
        <f>S8*0.3</f>
        <v>3.696</v>
      </c>
      <c r="U8" s="29">
        <f>H8+T8</f>
        <v>126.196</v>
      </c>
      <c r="V8" s="37">
        <v>5</v>
      </c>
      <c r="W8" s="37"/>
    </row>
    <row r="9" s="1" customFormat="1" ht="25" customHeight="1" spans="1:23">
      <c r="A9" s="12" t="s">
        <v>28</v>
      </c>
      <c r="B9" s="12" t="s">
        <v>29</v>
      </c>
      <c r="C9" s="13">
        <v>2</v>
      </c>
      <c r="D9" s="13">
        <v>1</v>
      </c>
      <c r="E9" s="13">
        <v>85</v>
      </c>
      <c r="F9" s="13">
        <v>90</v>
      </c>
      <c r="G9" s="13">
        <v>175</v>
      </c>
      <c r="H9" s="14">
        <v>122.5</v>
      </c>
      <c r="I9" s="29">
        <v>2.7</v>
      </c>
      <c r="J9" s="29">
        <v>2.1</v>
      </c>
      <c r="K9" s="29">
        <v>0.6</v>
      </c>
      <c r="L9" s="29">
        <v>0</v>
      </c>
      <c r="M9" s="29">
        <v>0.2</v>
      </c>
      <c r="N9" s="29">
        <v>0.48</v>
      </c>
      <c r="O9" s="29">
        <v>2.592</v>
      </c>
      <c r="P9" s="29">
        <v>4.032</v>
      </c>
      <c r="Q9" s="29">
        <v>0.18</v>
      </c>
      <c r="R9" s="29">
        <v>0.3</v>
      </c>
      <c r="S9" s="29">
        <f>SUM(I9:R9)</f>
        <v>13.184</v>
      </c>
      <c r="T9" s="29">
        <f>S9*0.3</f>
        <v>3.9552</v>
      </c>
      <c r="U9" s="31">
        <f>T9+H9</f>
        <v>126.4552</v>
      </c>
      <c r="V9" s="37">
        <v>4</v>
      </c>
      <c r="W9" s="37"/>
    </row>
    <row r="10" s="1" customFormat="1" ht="25" customHeight="1" spans="1:23">
      <c r="A10" s="12" t="s">
        <v>30</v>
      </c>
      <c r="B10" s="12" t="s">
        <v>31</v>
      </c>
      <c r="C10" s="11">
        <v>1</v>
      </c>
      <c r="D10" s="11">
        <v>1</v>
      </c>
      <c r="E10" s="11">
        <v>90</v>
      </c>
      <c r="F10" s="11">
        <v>90</v>
      </c>
      <c r="G10" s="13">
        <v>180</v>
      </c>
      <c r="H10" s="14">
        <v>126</v>
      </c>
      <c r="I10" s="29">
        <v>0.8</v>
      </c>
      <c r="J10" s="30">
        <v>0.9</v>
      </c>
      <c r="K10" s="30">
        <v>0.6</v>
      </c>
      <c r="L10" s="30">
        <v>1.2</v>
      </c>
      <c r="M10" s="30">
        <v>0.24</v>
      </c>
      <c r="N10" s="30">
        <v>0.16</v>
      </c>
      <c r="O10" s="30">
        <v>0.06</v>
      </c>
      <c r="P10" s="30">
        <v>0.96</v>
      </c>
      <c r="Q10" s="30">
        <v>0.3</v>
      </c>
      <c r="R10" s="30">
        <v>0.15</v>
      </c>
      <c r="S10" s="29">
        <f>SUM(I10:R10)</f>
        <v>5.37</v>
      </c>
      <c r="T10" s="29">
        <f>S10*0.3</f>
        <v>1.611</v>
      </c>
      <c r="U10" s="31">
        <f>T10+H10</f>
        <v>127.611</v>
      </c>
      <c r="V10" s="37">
        <v>3</v>
      </c>
      <c r="W10" s="37"/>
    </row>
    <row r="11" s="1" customFormat="1" ht="25" customHeight="1" spans="1:23">
      <c r="A11" s="12" t="s">
        <v>32</v>
      </c>
      <c r="B11" s="12" t="s">
        <v>33</v>
      </c>
      <c r="C11" s="13">
        <v>1</v>
      </c>
      <c r="D11" s="13">
        <v>1</v>
      </c>
      <c r="E11" s="13">
        <v>90</v>
      </c>
      <c r="F11" s="13">
        <v>90</v>
      </c>
      <c r="G11" s="13">
        <v>180</v>
      </c>
      <c r="H11" s="14">
        <v>126</v>
      </c>
      <c r="I11" s="29">
        <v>1.4</v>
      </c>
      <c r="J11" s="30">
        <v>1.7</v>
      </c>
      <c r="K11" s="30">
        <v>0</v>
      </c>
      <c r="L11" s="30">
        <v>1.8</v>
      </c>
      <c r="M11" s="30">
        <v>0</v>
      </c>
      <c r="N11" s="30">
        <v>0</v>
      </c>
      <c r="O11" s="30">
        <v>1.32</v>
      </c>
      <c r="P11" s="30">
        <v>2.4</v>
      </c>
      <c r="Q11" s="30">
        <v>0.18</v>
      </c>
      <c r="R11" s="29">
        <v>1.02</v>
      </c>
      <c r="S11" s="29">
        <f>SUM(I11:R11)</f>
        <v>9.82</v>
      </c>
      <c r="T11" s="29">
        <f t="shared" si="0"/>
        <v>2.946</v>
      </c>
      <c r="U11" s="31">
        <f>T11+H11</f>
        <v>128.946</v>
      </c>
      <c r="V11" s="37">
        <v>2</v>
      </c>
      <c r="W11" s="37" t="s">
        <v>21</v>
      </c>
    </row>
    <row r="12" s="1" customFormat="1" ht="25" customHeight="1" spans="1:23">
      <c r="A12" s="12" t="s">
        <v>34</v>
      </c>
      <c r="B12" s="12" t="s">
        <v>35</v>
      </c>
      <c r="C12" s="15">
        <v>1</v>
      </c>
      <c r="D12" s="15">
        <v>3</v>
      </c>
      <c r="E12" s="15">
        <v>90</v>
      </c>
      <c r="F12" s="15">
        <v>80</v>
      </c>
      <c r="G12" s="15">
        <v>170</v>
      </c>
      <c r="H12" s="16">
        <v>119</v>
      </c>
      <c r="I12" s="31">
        <v>2.4</v>
      </c>
      <c r="J12" s="31">
        <v>2.3</v>
      </c>
      <c r="K12" s="31">
        <v>0.6</v>
      </c>
      <c r="L12" s="31">
        <v>1.2</v>
      </c>
      <c r="M12" s="31">
        <v>0.16</v>
      </c>
      <c r="N12" s="31">
        <v>0.24</v>
      </c>
      <c r="O12" s="31">
        <v>0.84</v>
      </c>
      <c r="P12" s="31">
        <v>2.5</v>
      </c>
      <c r="Q12" s="31">
        <v>0.6</v>
      </c>
      <c r="R12" s="33">
        <v>0.78</v>
      </c>
      <c r="S12" s="31">
        <f t="shared" ref="S12:S14" si="1">SUM(I12:R12)</f>
        <v>11.62</v>
      </c>
      <c r="T12" s="29">
        <f t="shared" si="0"/>
        <v>3.486</v>
      </c>
      <c r="U12" s="31">
        <f>T12+H12</f>
        <v>122.486</v>
      </c>
      <c r="V12" s="37">
        <v>9</v>
      </c>
      <c r="W12" s="37"/>
    </row>
    <row r="13" ht="25" customHeight="1" spans="1:23">
      <c r="A13" s="12" t="s">
        <v>36</v>
      </c>
      <c r="B13" s="12" t="s">
        <v>37</v>
      </c>
      <c r="C13" s="15">
        <v>1</v>
      </c>
      <c r="D13" s="15">
        <v>2</v>
      </c>
      <c r="E13" s="15">
        <v>90</v>
      </c>
      <c r="F13" s="15">
        <v>85</v>
      </c>
      <c r="G13" s="15">
        <v>175</v>
      </c>
      <c r="H13" s="16">
        <v>122.5</v>
      </c>
      <c r="I13" s="31">
        <v>2.5</v>
      </c>
      <c r="J13" s="31">
        <v>2</v>
      </c>
      <c r="K13" s="31">
        <v>0.6</v>
      </c>
      <c r="L13" s="32">
        <v>0</v>
      </c>
      <c r="M13" s="31">
        <v>0.08</v>
      </c>
      <c r="N13" s="31">
        <v>0</v>
      </c>
      <c r="O13" s="31">
        <v>0.36</v>
      </c>
      <c r="P13" s="31">
        <v>2.4</v>
      </c>
      <c r="Q13" s="31">
        <v>0</v>
      </c>
      <c r="R13" s="31">
        <v>-1.11</v>
      </c>
      <c r="S13" s="31">
        <f t="shared" si="1"/>
        <v>6.83</v>
      </c>
      <c r="T13" s="31">
        <f t="shared" si="0"/>
        <v>2.049</v>
      </c>
      <c r="U13" s="31">
        <f>T13+H13</f>
        <v>124.549</v>
      </c>
      <c r="V13" s="37">
        <v>7</v>
      </c>
      <c r="W13" s="38"/>
    </row>
    <row r="14" s="1" customFormat="1" ht="25" customHeight="1" spans="1:23">
      <c r="A14" s="12" t="s">
        <v>38</v>
      </c>
      <c r="B14" s="12" t="s">
        <v>39</v>
      </c>
      <c r="C14" s="17">
        <v>1</v>
      </c>
      <c r="D14" s="17">
        <v>2</v>
      </c>
      <c r="E14" s="17">
        <v>90</v>
      </c>
      <c r="F14" s="17">
        <v>85</v>
      </c>
      <c r="G14" s="15">
        <v>175</v>
      </c>
      <c r="H14" s="16">
        <v>122.5</v>
      </c>
      <c r="I14" s="31">
        <v>2.4</v>
      </c>
      <c r="J14" s="33">
        <v>2.1</v>
      </c>
      <c r="K14" s="33">
        <v>0.6</v>
      </c>
      <c r="L14" s="33">
        <v>1.2</v>
      </c>
      <c r="M14" s="33">
        <v>0</v>
      </c>
      <c r="N14" s="33">
        <v>0</v>
      </c>
      <c r="O14" s="33">
        <v>0.288</v>
      </c>
      <c r="P14" s="33">
        <v>2.4</v>
      </c>
      <c r="Q14" s="33">
        <v>0.39</v>
      </c>
      <c r="R14" s="33">
        <v>-0.33</v>
      </c>
      <c r="S14" s="31">
        <f t="shared" si="1"/>
        <v>9.048</v>
      </c>
      <c r="T14" s="31">
        <f t="shared" si="0"/>
        <v>2.7144</v>
      </c>
      <c r="U14" s="31">
        <f>T14+H14</f>
        <v>125.2144</v>
      </c>
      <c r="V14" s="37">
        <v>6</v>
      </c>
      <c r="W14" s="37"/>
    </row>
    <row r="15" spans="1:23">
      <c r="A15" s="18" t="s">
        <v>40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3">
      <c r="A16" s="20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>
      <c r="A17" s="20"/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23">
      <c r="A18" s="20"/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1:23">
      <c r="A19" s="22"/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6"/>
    </row>
    <row r="20" spans="1:23">
      <c r="A20" s="22"/>
      <c r="B20" s="22"/>
      <c r="C20" s="23"/>
      <c r="D20" s="23"/>
      <c r="E20" s="23"/>
      <c r="F20" s="24" t="s">
        <v>41</v>
      </c>
      <c r="G20" s="24"/>
      <c r="H20" s="24"/>
      <c r="I20" s="24"/>
      <c r="J20" s="24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6"/>
    </row>
    <row r="21" spans="1:23">
      <c r="A21" s="22"/>
      <c r="B21" s="22"/>
      <c r="C21" s="23"/>
      <c r="D21" s="23"/>
      <c r="E21" s="23"/>
      <c r="F21" s="24"/>
      <c r="G21" s="24"/>
      <c r="H21" s="24"/>
      <c r="I21" s="24"/>
      <c r="J21" s="24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6"/>
    </row>
    <row r="22" spans="1:23">
      <c r="A22" s="22"/>
      <c r="B22" s="22"/>
      <c r="C22" s="23"/>
      <c r="D22" s="23"/>
      <c r="E22" s="23"/>
      <c r="F22" s="23" t="s">
        <v>42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6"/>
    </row>
    <row r="23" spans="1:23">
      <c r="A23" s="25"/>
      <c r="B23" s="25"/>
      <c r="C23" s="26"/>
      <c r="D23" s="26"/>
      <c r="E23" s="26"/>
      <c r="F23" s="26"/>
      <c r="G23" s="26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7"/>
      <c r="U23" s="26"/>
      <c r="V23" s="26"/>
      <c r="W23" s="26"/>
    </row>
    <row r="24" spans="1:23">
      <c r="A24" s="25"/>
      <c r="B24" s="25"/>
      <c r="C24" s="26"/>
      <c r="D24" s="26"/>
      <c r="E24" s="26"/>
      <c r="F24" s="26"/>
      <c r="G24" s="26"/>
      <c r="H24" s="27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7"/>
      <c r="U24" s="26"/>
      <c r="V24" s="26"/>
      <c r="W24" s="26"/>
    </row>
    <row r="25" spans="1:23">
      <c r="A25" s="25"/>
      <c r="B25" s="25"/>
      <c r="C25" s="26"/>
      <c r="D25" s="26"/>
      <c r="E25" s="26"/>
      <c r="F25" s="26"/>
      <c r="G25" s="26"/>
      <c r="H25" s="27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7"/>
      <c r="U25" s="26"/>
      <c r="V25" s="26"/>
      <c r="W25" s="26"/>
    </row>
  </sheetData>
  <mergeCells count="18">
    <mergeCell ref="C3:D3"/>
    <mergeCell ref="E3:F3"/>
    <mergeCell ref="I3:J3"/>
    <mergeCell ref="K3:L3"/>
    <mergeCell ref="M3:N3"/>
    <mergeCell ref="O3:P3"/>
    <mergeCell ref="Q3:R3"/>
    <mergeCell ref="A3:A4"/>
    <mergeCell ref="B3:B4"/>
    <mergeCell ref="G3:G4"/>
    <mergeCell ref="H3:H4"/>
    <mergeCell ref="S3:S4"/>
    <mergeCell ref="T3:T4"/>
    <mergeCell ref="U3:U4"/>
    <mergeCell ref="V3:V4"/>
    <mergeCell ref="W3:W4"/>
    <mergeCell ref="A1:W2"/>
    <mergeCell ref="A15:W18"/>
  </mergeCells>
  <pageMargins left="0.590277777777778" right="0.156944444444444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HP-111</dc:creator>
  <cp:lastModifiedBy>kill</cp:lastModifiedBy>
  <dcterms:created xsi:type="dcterms:W3CDTF">2021-09-24T05:24:00Z</dcterms:created>
  <dcterms:modified xsi:type="dcterms:W3CDTF">2023-09-25T03:11:22Z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E23E847DE6274CBFAEB7C0CA00ACB6B8_13</vt:lpwstr>
  </property>
  <property fmtid="{D5CDD505-2E9C-101B-9397-08002B2CF9AE}" pid="3" name="KSOProductBuildVer">
    <vt:lpwstr>2052-12.1.0.15374</vt:lpwstr>
  </property>
</Properties>
</file>